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<sst xmlns="http://schemas.openxmlformats.org/spreadsheetml/2006/main" count="125" uniqueCount="121">
  <si>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</si>
  <si>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</si>
  <si>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</si>
  <si>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</si>
  <si>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</si>
  <si>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</si>
  <si>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</si>
  <si>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</si>
  <si>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</si>
  <si>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</si>
  <si>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</si>
  <si>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</si>
  <si>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</si>
  <si>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</si>
  <si>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</si>
  <si>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</si>
  <si>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</si>
  <si>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</si>
  <si>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</si>
  <si>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</si>
  <si>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</si>
  <si>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</si>
  <si>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</si>
  <si>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</si>
  <si>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</si>
  <si>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</si>
  <si>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</si>
  <si>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</si>
  <si>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</si>
  <si>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</si>
  <si>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</si>
  <si>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</si>
  <si>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</si>
  <si>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</si>
  <si>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</si>
  <si>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</si>
  <si>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</si>
  <si>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</si>
  <si>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</si>
  <si>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</si>
  <si>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</si>
  <si>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</si>
  <si>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</si>
  <si>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</si>
  <si>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</si>
  <si>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</si>
  <si>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</si>
  <si>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</si>
  <si>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</si>
  <si>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</si>
  <si>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</si>
  <si>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</si>
  <si>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</si>
  <si>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</si>
  <si>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</si>
  <si>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</si>
  <si>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</si>
  <si>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</si>
  <si>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</si>
  <si>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</si>
  <si>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</si>
  <si>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</si>
  <si>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</si>
  <si>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</si>
  <si>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</si>
  <si>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</si>
  <si>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</si>
  <si>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</si>
  <si>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</si>
  <si>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</si>
  <si>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</si>
  <si>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</si>
  <si>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</si>
  <si>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</si>
  <si>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</si>
  <si>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</si>
  <si>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</si>
  <si>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</si>
  <si>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</si>
  <si>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</si>
  <si>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</si>
  <si>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</si>
  <si>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</si>
  <si>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</si>
  <si>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</si>
  <si>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</si>
  <si>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</si>
  <si>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</si>
  <si>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</si>
  <si>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</si>
  <si>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</si>
  <si>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</si>
  <si>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</si>
  <si>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</si>
  <si>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</si>
  <si>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</si>
  <si>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</si>
  <si>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</si>
  <si>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</si>
  <si>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</si>
  <si>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</si>
  <si>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</si>
  <si>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</si>
  <si>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</si>
  <si>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</si>
  <si>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</si>
  <si>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</si>
  <si>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</si>
  <si>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</si>
  <si>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</si>
  <si>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</si>
  <si>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</si>
  <si>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</si>
  <si>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</si>
  <si>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</si>
  <si>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</si>
  <si>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</si>
  <si>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</si>
  <si>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</si>
  <si>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</si>
  <si>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13.09.16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</si>
</sst>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119</v>
      </c>
      <c r="K4" s="85" t="s">
        <v>118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106835096.82000001</v>
      </c>
      <c r="I8" s="71">
        <f>H8/D8*100</f>
        <v>72.70628388548457</v>
      </c>
      <c r="J8" s="71">
        <f>H8/(L8+M8+N8+O8+P8+Q8+R8+N25+O25+P25+Q25+R25+S8+S25+T8)*100</f>
        <v>95.2285949734565</v>
      </c>
      <c r="K8" s="64">
        <f>K9+K17</f>
        <v>2896856.8399999985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28288163.090000004</v>
      </c>
      <c r="I9" s="45">
        <f>H9/D9*100</f>
        <v>71.17098428735227</v>
      </c>
      <c r="J9" s="45">
        <f>H9/(L9+M9+N9+O9+P9+Q9+R9+S9+T9+M17+N17+O17+P17+Q17+R17+S17+T17)*100</f>
        <v>90.71074238046832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8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89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89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9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0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8966410.81</v>
      </c>
      <c r="I17" s="46">
        <f t="shared" si="3"/>
        <v>73.46084870183603</v>
      </c>
      <c r="J17" s="88">
        <f>H17/(L17+M17+N17+O17+P17+Q17+R17+S17+T17)*100</f>
        <v>75.8937528184824</v>
      </c>
      <c r="K17" s="72">
        <f>L17+M17+N17+O17+P17+Q17+R17+S17+T17-H17</f>
        <v>2848014.59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89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89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89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78546933.73</v>
      </c>
      <c r="I25" s="45">
        <f aca="true" t="shared" si="5" ref="I25:I31">H25/D25*100</f>
        <v>73.27556245625499</v>
      </c>
      <c r="J25" s="69">
        <f>H25/(L25+M25+N25+O25+P25+Q25+R25+S25+T25)*100</f>
        <v>87.40903798252408</v>
      </c>
      <c r="K25" s="52">
        <f>L25+M25+N25+O25+P25+Q25+R25+S25+T25-H25</f>
        <v>11314407.319999993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>SUM(P26:P45)</f>
        <v>13603977.01</v>
      </c>
      <c r="Q25" s="62">
        <f t="shared" si="6"/>
        <v>3768235.38</v>
      </c>
      <c r="R25" s="62">
        <f t="shared" si="6"/>
        <v>18763192.62</v>
      </c>
      <c r="S25" s="62">
        <f t="shared" si="6"/>
        <v>24610815.8</v>
      </c>
      <c r="T25" s="62">
        <f t="shared" si="6"/>
        <v>8858318.25</v>
      </c>
      <c r="U25" s="62">
        <f t="shared" si="6"/>
        <v>6706628.32</v>
      </c>
      <c r="V25" s="62">
        <f t="shared" si="6"/>
        <v>3377592.43</v>
      </c>
      <c r="W25" s="62">
        <f t="shared" si="6"/>
        <v>7248339</v>
      </c>
      <c r="X25" s="62">
        <f t="shared" si="6"/>
        <v>107193900.8</v>
      </c>
      <c r="Y25" s="70">
        <f aca="true" t="shared" si="7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 t="shared" si="5"/>
        <v>40.476190476190474</v>
      </c>
      <c r="J26" s="68">
        <f>H26/(L26+M26+N26+O26+P26+Q26+R26+S26+T26)*100</f>
        <v>40.476190476190474</v>
      </c>
      <c r="K26" s="52">
        <f aca="true" t="shared" si="8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7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>
        <f>40000</f>
        <v>40000</v>
      </c>
      <c r="I27" s="46">
        <f t="shared" si="5"/>
        <v>100</v>
      </c>
      <c r="J27" s="68">
        <f aca="true" t="shared" si="11" ref="J27:J45">H27/(L27+M27+N27+O27+P27+Q27+R27+S27+T27)*100</f>
        <v>100</v>
      </c>
      <c r="K27" s="52">
        <f t="shared" si="8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2" ref="X27:X45">SUM(L27:W27)</f>
        <v>40000</v>
      </c>
      <c r="Y27" s="75">
        <f t="shared" si="7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 t="shared" si="5"/>
        <v>99.9891111111111</v>
      </c>
      <c r="J28" s="68">
        <f t="shared" si="11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2"/>
        <v>378000</v>
      </c>
      <c r="Y28" s="75">
        <f t="shared" si="7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5"/>
        <v>95.91765833333334</v>
      </c>
      <c r="J29" s="68">
        <f t="shared" si="11"/>
        <v>95.91765833333334</v>
      </c>
      <c r="K29" s="52">
        <f t="shared" si="8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2"/>
        <v>360000</v>
      </c>
      <c r="Y29" s="75">
        <f t="shared" si="7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 t="shared" si="5"/>
        <v>45.27363184079602</v>
      </c>
      <c r="J30" s="68">
        <f t="shared" si="11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2"/>
        <v>402000</v>
      </c>
      <c r="Y30" s="75">
        <f t="shared" si="7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>
        <f>27000+462000</f>
        <v>489000</v>
      </c>
      <c r="I31" s="46">
        <f t="shared" si="5"/>
        <v>69.85714285714286</v>
      </c>
      <c r="J31" s="68">
        <f t="shared" si="11"/>
        <v>69.85714285714286</v>
      </c>
      <c r="K31" s="52">
        <f t="shared" si="8"/>
        <v>211000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2"/>
        <v>700000</v>
      </c>
      <c r="Y31" s="75">
        <f t="shared" si="7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8">
        <f t="shared" si="11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2"/>
        <v>541000</v>
      </c>
      <c r="Y32" s="75">
        <f t="shared" si="7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1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7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1"/>
        <v>99.99820527201346</v>
      </c>
      <c r="K34" s="52">
        <f t="shared" si="8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2"/>
        <v>7000000</v>
      </c>
      <c r="Y34" s="75">
        <f t="shared" si="7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250000+350000+11000000+385798+506503.4+2540985.6+1579928.6+21155+3388311.6+2673656.8</f>
        <v>22696339</v>
      </c>
      <c r="I35" s="46">
        <f aca="true" t="shared" si="13" ref="I35:I41">H35/D35*100</f>
        <v>98.67973478260869</v>
      </c>
      <c r="J35" s="68">
        <f t="shared" si="11"/>
        <v>113.28344896431246</v>
      </c>
      <c r="K35" s="52">
        <f t="shared" si="8"/>
        <v>-2661339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2"/>
        <v>23000000</v>
      </c>
      <c r="Y35" s="75">
        <f t="shared" si="7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80000+35000+1000000</f>
        <v>1115000</v>
      </c>
      <c r="I36" s="46">
        <f t="shared" si="13"/>
        <v>76.02618300831855</v>
      </c>
      <c r="J36" s="68">
        <f t="shared" si="11"/>
        <v>85.6637984019668</v>
      </c>
      <c r="K36" s="52">
        <f t="shared" si="8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2"/>
        <v>1466600</v>
      </c>
      <c r="Y36" s="75">
        <f t="shared" si="7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</f>
        <v>33209598.570000004</v>
      </c>
      <c r="I37" s="46">
        <f t="shared" si="13"/>
        <v>67.39836462517646</v>
      </c>
      <c r="J37" s="68">
        <f t="shared" si="11"/>
        <v>82.53170101830341</v>
      </c>
      <c r="K37" s="52">
        <f t="shared" si="8"/>
        <v>7028998.429999996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2"/>
        <v>49273597</v>
      </c>
      <c r="Y37" s="75">
        <f t="shared" si="7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3"/>
        <v>71.44200000000001</v>
      </c>
      <c r="J38" s="68">
        <f t="shared" si="11"/>
        <v>93.16901408450704</v>
      </c>
      <c r="K38" s="52">
        <f t="shared" si="8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2"/>
        <v>5000000</v>
      </c>
      <c r="Y38" s="75">
        <f t="shared" si="7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3"/>
        <v>64.78895470219435</v>
      </c>
      <c r="J39" s="68">
        <f t="shared" si="11"/>
        <v>64.78895470219435</v>
      </c>
      <c r="K39" s="52">
        <f t="shared" si="8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2"/>
        <v>6380000</v>
      </c>
      <c r="Y39" s="75">
        <f t="shared" si="7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3"/>
        <v>99.5836002875629</v>
      </c>
      <c r="J40" s="68">
        <f t="shared" si="11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2"/>
        <v>1391000</v>
      </c>
      <c r="Y40" s="75">
        <f t="shared" si="7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3"/>
        <v>69.62620187499999</v>
      </c>
      <c r="J41" s="68">
        <f t="shared" si="11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2"/>
        <v>1600000</v>
      </c>
      <c r="Y41" s="75">
        <f t="shared" si="7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8">
        <f t="shared" si="11"/>
        <v>0</v>
      </c>
      <c r="K42" s="52">
        <f t="shared" si="8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2"/>
        <v>89760</v>
      </c>
      <c r="Y42" s="75">
        <f t="shared" si="7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1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2"/>
        <v>7700000</v>
      </c>
      <c r="Y43" s="75">
        <f t="shared" si="7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1"/>
        <v>124.01066072230009</v>
      </c>
      <c r="K44" s="52">
        <f t="shared" si="8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7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1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2"/>
        <v>256188.79999999958</v>
      </c>
      <c r="Y45" s="75">
        <f t="shared" si="7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44434726.39</v>
      </c>
      <c r="I47" s="65">
        <f>H47/D47*100</f>
        <v>46.55273125555542</v>
      </c>
      <c r="J47" s="65">
        <f>H48/(L48+M48+N48+O48+P48+Q48+R48+S48+T48)*100</f>
        <v>67.44221829487888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44434726.39</v>
      </c>
      <c r="I48" s="48">
        <f>H48/D48*100</f>
        <v>46.55273125555542</v>
      </c>
      <c r="J48" s="69">
        <f>H48/(L48+M48+N48+O48+P48+Q48+R48+S48+T48)*100</f>
        <v>67.44221829487888</v>
      </c>
      <c r="K48" s="52">
        <f>L48+M48+N48+O48+P48+Q48+R48+S48+T48-H48</f>
        <v>21450897.65</v>
      </c>
      <c r="L48" s="61">
        <f>SUM(L49:L100)</f>
        <v>0</v>
      </c>
      <c r="M48" s="61">
        <f aca="true" t="shared" si="14" ref="M48:X48">SUM(M49:M100)</f>
        <v>2416000</v>
      </c>
      <c r="N48" s="61">
        <f>SUM(N49:N100)</f>
        <v>3584000</v>
      </c>
      <c r="O48" s="61">
        <f t="shared" si="14"/>
        <v>640500</v>
      </c>
      <c r="P48" s="61">
        <f t="shared" si="14"/>
        <v>6993995.17</v>
      </c>
      <c r="Q48" s="61">
        <f t="shared" si="14"/>
        <v>14129230</v>
      </c>
      <c r="R48" s="61">
        <f t="shared" si="14"/>
        <v>10444146</v>
      </c>
      <c r="S48" s="61">
        <f t="shared" si="14"/>
        <v>18083470.259999998</v>
      </c>
      <c r="T48" s="61">
        <f t="shared" si="14"/>
        <v>9594282.61</v>
      </c>
      <c r="U48" s="61">
        <f t="shared" si="14"/>
        <v>16160445.11</v>
      </c>
      <c r="V48" s="61">
        <f t="shared" si="14"/>
        <v>10375125.219999999</v>
      </c>
      <c r="W48" s="61">
        <f>SUM(W49:W100)</f>
        <v>3029115.83</v>
      </c>
      <c r="X48" s="61">
        <f t="shared" si="14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5" ref="D49:D89">F49</f>
        <v>768000</v>
      </c>
      <c r="E49" s="30"/>
      <c r="F49" s="25">
        <f aca="true" t="shared" si="16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8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7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5"/>
        <v>64000</v>
      </c>
      <c r="E50" s="30"/>
      <c r="F50" s="25">
        <f t="shared" si="16"/>
        <v>64000</v>
      </c>
      <c r="G50" s="32">
        <f>164000-100000</f>
        <v>64000</v>
      </c>
      <c r="H50" s="25"/>
      <c r="I50" s="46"/>
      <c r="J50" s="68"/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8" ref="X50:X100">SUM(L50:W50)</f>
        <v>64000</v>
      </c>
      <c r="Y50" s="70">
        <f t="shared" si="17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5"/>
        <v>109800</v>
      </c>
      <c r="E51" s="30"/>
      <c r="F51" s="25">
        <f t="shared" si="16"/>
        <v>109800</v>
      </c>
      <c r="G51" s="32">
        <v>109800</v>
      </c>
      <c r="H51" s="25"/>
      <c r="I51" s="46"/>
      <c r="J51" s="68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8"/>
        <v>109800</v>
      </c>
      <c r="Y51" s="70">
        <f t="shared" si="17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5"/>
        <v>25280</v>
      </c>
      <c r="E52" s="30"/>
      <c r="F52" s="25">
        <f t="shared" si="16"/>
        <v>25280</v>
      </c>
      <c r="G52" s="32">
        <v>25280</v>
      </c>
      <c r="H52" s="25"/>
      <c r="I52" s="46"/>
      <c r="J52" s="68"/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8"/>
        <v>25280</v>
      </c>
      <c r="Y52" s="70">
        <f t="shared" si="17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5"/>
        <v>600000</v>
      </c>
      <c r="E53" s="30"/>
      <c r="F53" s="25">
        <f t="shared" si="16"/>
        <v>600000</v>
      </c>
      <c r="G53" s="32">
        <v>600000</v>
      </c>
      <c r="H53" s="25"/>
      <c r="I53" s="46"/>
      <c r="J53" s="68"/>
      <c r="K53" s="52">
        <f t="shared" si="8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8"/>
        <v>600000</v>
      </c>
      <c r="Y53" s="70">
        <f t="shared" si="17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5"/>
        <v>1100000</v>
      </c>
      <c r="E54" s="30"/>
      <c r="F54" s="25">
        <f t="shared" si="16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8">
        <f>H54/(L54+M54+N54+O54+P54+Q54+R54+S54+T54)*100</f>
        <v>44.891073894001174</v>
      </c>
      <c r="K54" s="52">
        <f t="shared" si="8"/>
        <v>519184.56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8"/>
        <v>1100000</v>
      </c>
      <c r="Y54" s="70">
        <f t="shared" si="17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5"/>
        <v>750000</v>
      </c>
      <c r="E55" s="30"/>
      <c r="F55" s="25">
        <f t="shared" si="16"/>
        <v>750000</v>
      </c>
      <c r="G55" s="32">
        <v>750000</v>
      </c>
      <c r="H55" s="25"/>
      <c r="I55" s="46"/>
      <c r="J55" s="68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8"/>
        <v>750000</v>
      </c>
      <c r="Y55" s="70">
        <f t="shared" si="17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5"/>
        <v>1180000</v>
      </c>
      <c r="E56" s="30"/>
      <c r="F56" s="25">
        <f t="shared" si="16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8"/>
        <v>1180000</v>
      </c>
      <c r="Y56" s="70">
        <f t="shared" si="17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5"/>
        <v>0</v>
      </c>
      <c r="E57" s="30"/>
      <c r="F57" s="25">
        <f t="shared" si="16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8"/>
        <v>0</v>
      </c>
      <c r="Y57" s="70">
        <f t="shared" si="17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5"/>
        <v>120000</v>
      </c>
      <c r="E58" s="30"/>
      <c r="F58" s="25">
        <f t="shared" si="16"/>
        <v>120000</v>
      </c>
      <c r="G58" s="32">
        <v>120000</v>
      </c>
      <c r="H58" s="25"/>
      <c r="I58" s="46"/>
      <c r="J58" s="68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8"/>
        <v>120000</v>
      </c>
      <c r="Y58" s="70">
        <f t="shared" si="17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5"/>
        <v>128800</v>
      </c>
      <c r="E59" s="30"/>
      <c r="F59" s="25">
        <f t="shared" si="16"/>
        <v>128800</v>
      </c>
      <c r="G59" s="32">
        <v>128800</v>
      </c>
      <c r="H59" s="25"/>
      <c r="I59" s="46"/>
      <c r="J59" s="68"/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8"/>
        <v>128800</v>
      </c>
      <c r="Y59" s="70">
        <f t="shared" si="17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5"/>
        <v>5000</v>
      </c>
      <c r="E60" s="30"/>
      <c r="F60" s="25">
        <f t="shared" si="16"/>
        <v>5000</v>
      </c>
      <c r="G60" s="32">
        <v>5000</v>
      </c>
      <c r="H60" s="25"/>
      <c r="I60" s="46"/>
      <c r="J60" s="68"/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8"/>
        <v>5000</v>
      </c>
      <c r="Y60" s="70">
        <f t="shared" si="17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8"/>
        <v>500000</v>
      </c>
      <c r="Y61" s="70">
        <f t="shared" si="17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8"/>
        <v>200000</v>
      </c>
      <c r="Y62" s="70">
        <f t="shared" si="17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5"/>
        <v>120000</v>
      </c>
      <c r="E63" s="30"/>
      <c r="F63" s="25">
        <f t="shared" si="16"/>
        <v>120000</v>
      </c>
      <c r="G63" s="32">
        <v>120000</v>
      </c>
      <c r="H63" s="25"/>
      <c r="I63" s="46"/>
      <c r="J63" s="68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8"/>
        <v>120000</v>
      </c>
      <c r="Y63" s="70">
        <f t="shared" si="17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5"/>
        <v>500</v>
      </c>
      <c r="E64" s="30"/>
      <c r="F64" s="25">
        <f t="shared" si="16"/>
        <v>500</v>
      </c>
      <c r="G64" s="32">
        <v>500</v>
      </c>
      <c r="H64" s="25"/>
      <c r="I64" s="46"/>
      <c r="J64" s="68"/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8"/>
        <v>500</v>
      </c>
      <c r="Y64" s="70">
        <f t="shared" si="17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5"/>
        <v>50000</v>
      </c>
      <c r="E65" s="30"/>
      <c r="F65" s="25">
        <f t="shared" si="16"/>
        <v>50000</v>
      </c>
      <c r="G65" s="32">
        <v>50000</v>
      </c>
      <c r="H65" s="25"/>
      <c r="I65" s="46"/>
      <c r="J65" s="68"/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8"/>
        <v>50000</v>
      </c>
      <c r="Y65" s="70">
        <f t="shared" si="17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5"/>
        <v>25000</v>
      </c>
      <c r="E66" s="30"/>
      <c r="F66" s="25">
        <f t="shared" si="16"/>
        <v>25000</v>
      </c>
      <c r="G66" s="32">
        <v>25000</v>
      </c>
      <c r="H66" s="25"/>
      <c r="I66" s="46"/>
      <c r="J66" s="68"/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8"/>
        <v>25000</v>
      </c>
      <c r="Y66" s="70">
        <f t="shared" si="17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5"/>
        <v>200000</v>
      </c>
      <c r="E67" s="30"/>
      <c r="F67" s="25">
        <f t="shared" si="16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8"/>
        <v>200000</v>
      </c>
      <c r="Y67" s="70">
        <f t="shared" si="17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5"/>
        <v>200000</v>
      </c>
      <c r="E68" s="30"/>
      <c r="F68" s="25">
        <f t="shared" si="16"/>
        <v>200000</v>
      </c>
      <c r="G68" s="32">
        <v>200000</v>
      </c>
      <c r="H68" s="25"/>
      <c r="I68" s="46"/>
      <c r="J68" s="68"/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8"/>
        <v>200000</v>
      </c>
      <c r="Y68" s="70">
        <f t="shared" si="17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5"/>
        <v>5300000</v>
      </c>
      <c r="E69" s="30"/>
      <c r="F69" s="25">
        <f t="shared" si="16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8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8"/>
        <v>5300000</v>
      </c>
      <c r="Y69" s="70">
        <f t="shared" si="17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5"/>
        <v>350000</v>
      </c>
      <c r="E70" s="30"/>
      <c r="F70" s="25">
        <f t="shared" si="16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8"/>
        <v>350000</v>
      </c>
      <c r="Y70" s="70">
        <f t="shared" si="17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5"/>
        <v>200000</v>
      </c>
      <c r="E71" s="30"/>
      <c r="F71" s="25">
        <f t="shared" si="16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8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8"/>
        <v>200000</v>
      </c>
      <c r="Y71" s="70">
        <f t="shared" si="17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5"/>
        <v>250000</v>
      </c>
      <c r="E72" s="30"/>
      <c r="F72" s="25">
        <f t="shared" si="16"/>
        <v>250000</v>
      </c>
      <c r="G72" s="32">
        <v>250000</v>
      </c>
      <c r="H72" s="25"/>
      <c r="I72" s="46"/>
      <c r="J72" s="68"/>
      <c r="K72" s="52">
        <f t="shared" si="8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8"/>
        <v>250000</v>
      </c>
      <c r="Y72" s="70">
        <f t="shared" si="17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5"/>
        <v>260000</v>
      </c>
      <c r="E73" s="30"/>
      <c r="F73" s="25">
        <f t="shared" si="16"/>
        <v>260000</v>
      </c>
      <c r="G73" s="32">
        <v>260000</v>
      </c>
      <c r="H73" s="25"/>
      <c r="I73" s="46"/>
      <c r="J73" s="68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8"/>
        <v>260000</v>
      </c>
      <c r="Y73" s="70">
        <f t="shared" si="17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5"/>
        <v>150000</v>
      </c>
      <c r="E74" s="30"/>
      <c r="F74" s="25">
        <f t="shared" si="16"/>
        <v>150000</v>
      </c>
      <c r="G74" s="32">
        <v>150000</v>
      </c>
      <c r="H74" s="25"/>
      <c r="I74" s="46"/>
      <c r="J74" s="68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8"/>
        <v>150000</v>
      </c>
      <c r="Y74" s="70">
        <f t="shared" si="17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5"/>
        <v>150000</v>
      </c>
      <c r="E75" s="30"/>
      <c r="F75" s="25">
        <f t="shared" si="16"/>
        <v>150000</v>
      </c>
      <c r="G75" s="32">
        <v>150000</v>
      </c>
      <c r="H75" s="25"/>
      <c r="I75" s="46"/>
      <c r="J75" s="68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8"/>
        <v>150000</v>
      </c>
      <c r="Y75" s="70">
        <f t="shared" si="17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5"/>
        <v>14500000</v>
      </c>
      <c r="E76" s="30"/>
      <c r="F76" s="25">
        <f t="shared" si="16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8"/>
        <v>14500000</v>
      </c>
      <c r="Y76" s="70">
        <f t="shared" si="17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5"/>
        <v>3050000</v>
      </c>
      <c r="E77" s="30"/>
      <c r="F77" s="25">
        <f t="shared" si="16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8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8"/>
        <v>3050000</v>
      </c>
      <c r="Y77" s="70">
        <f t="shared" si="17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5"/>
        <v>3926191</v>
      </c>
      <c r="E78" s="30"/>
      <c r="F78" s="25">
        <f t="shared" si="16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>H78/(L78+M78+N78+O78+P78+Q78+R78+S78+T78)*100</f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8"/>
        <v>3926191</v>
      </c>
      <c r="Y78" s="70">
        <f t="shared" si="17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5"/>
        <v>2519000</v>
      </c>
      <c r="E79" s="30"/>
      <c r="F79" s="25">
        <f t="shared" si="16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8"/>
        <v>2519000</v>
      </c>
      <c r="Y79" s="70">
        <f t="shared" si="17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5"/>
        <v>4000000</v>
      </c>
      <c r="E80" s="30"/>
      <c r="F80" s="25">
        <f t="shared" si="16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8"/>
        <v>4000000</v>
      </c>
      <c r="Y80" s="70">
        <f t="shared" si="17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8"/>
        <v>100000</v>
      </c>
      <c r="Y81" s="70">
        <f t="shared" si="17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8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8"/>
        <v>500000</v>
      </c>
      <c r="Y82" s="70">
        <f t="shared" si="17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8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8"/>
        <v>1480000</v>
      </c>
      <c r="Y83" s="70">
        <f t="shared" si="17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5"/>
        <v>147000</v>
      </c>
      <c r="E84" s="30"/>
      <c r="F84" s="25">
        <f t="shared" si="16"/>
        <v>147000</v>
      </c>
      <c r="G84" s="32">
        <f>462000+385000-700000</f>
        <v>147000</v>
      </c>
      <c r="H84" s="25"/>
      <c r="I84" s="46"/>
      <c r="J84" s="68"/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8"/>
        <v>147000</v>
      </c>
      <c r="Y84" s="70">
        <f t="shared" si="17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5"/>
        <v>11600000</v>
      </c>
      <c r="E85" s="30"/>
      <c r="F85" s="25">
        <f t="shared" si="16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>H85/(L85+M85+N85+O85+P85+Q85+R85+S85+T85)*100</f>
        <v>69.34306569343066</v>
      </c>
      <c r="K85" s="52">
        <f t="shared" si="8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8"/>
        <v>11600000</v>
      </c>
      <c r="Y85" s="70">
        <f t="shared" si="17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5"/>
        <v>2188000</v>
      </c>
      <c r="E86" s="30"/>
      <c r="F86" s="25">
        <f t="shared" si="16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8"/>
        <v>2188000</v>
      </c>
      <c r="Y86" s="70">
        <f t="shared" si="17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5"/>
        <v>254000</v>
      </c>
      <c r="E87" s="30"/>
      <c r="F87" s="25">
        <f t="shared" si="16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8"/>
        <v>254000</v>
      </c>
      <c r="Y87" s="70">
        <f t="shared" si="17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5"/>
        <v>20000000</v>
      </c>
      <c r="E88" s="30"/>
      <c r="F88" s="25">
        <f t="shared" si="16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8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8"/>
        <v>20000000</v>
      </c>
      <c r="Y88" s="70">
        <f t="shared" si="17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5"/>
        <v>137000</v>
      </c>
      <c r="E89" s="30"/>
      <c r="F89" s="25">
        <f t="shared" si="16"/>
        <v>137000</v>
      </c>
      <c r="G89" s="32">
        <f>837000-700000</f>
        <v>137000</v>
      </c>
      <c r="H89" s="25"/>
      <c r="I89" s="46"/>
      <c r="J89" s="68"/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8"/>
        <v>137000</v>
      </c>
      <c r="Y89" s="70">
        <f t="shared" si="17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6"/>
        <v>400000</v>
      </c>
      <c r="G90" s="32">
        <f>900000-500000</f>
        <v>400000</v>
      </c>
      <c r="H90" s="25"/>
      <c r="I90" s="46"/>
      <c r="J90" s="68"/>
      <c r="K90" s="52">
        <f aca="true" t="shared" si="19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8"/>
        <v>400000</v>
      </c>
      <c r="Y90" s="70">
        <f t="shared" si="17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6"/>
        <v>248000</v>
      </c>
      <c r="G91" s="25">
        <v>248000</v>
      </c>
      <c r="H91" s="25"/>
      <c r="I91" s="46"/>
      <c r="J91" s="68"/>
      <c r="K91" s="52">
        <f t="shared" si="19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8"/>
        <v>248000</v>
      </c>
      <c r="Y91" s="70">
        <f t="shared" si="17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6"/>
        <v>10545999.2</v>
      </c>
      <c r="G92" s="32">
        <f>13000000-2454000.8</f>
        <v>10545999.2</v>
      </c>
      <c r="H92" s="25"/>
      <c r="I92" s="46"/>
      <c r="J92" s="68"/>
      <c r="K92" s="52">
        <f t="shared" si="19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8"/>
        <v>10545999.200000001</v>
      </c>
      <c r="Y92" s="70">
        <f t="shared" si="17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6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9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8"/>
        <v>3585100</v>
      </c>
      <c r="Y93" s="70">
        <f t="shared" si="17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6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9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8"/>
        <v>300000</v>
      </c>
      <c r="Y94" s="70">
        <f t="shared" si="17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6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9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8"/>
        <v>300000</v>
      </c>
      <c r="Y95" s="70">
        <f t="shared" si="17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6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9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8"/>
        <v>538000</v>
      </c>
      <c r="Y96" s="70">
        <f t="shared" si="17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6"/>
        <v>5000</v>
      </c>
      <c r="G97" s="32">
        <v>5000</v>
      </c>
      <c r="H97" s="25"/>
      <c r="I97" s="46"/>
      <c r="J97" s="68"/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8"/>
        <v>5000</v>
      </c>
      <c r="Y97" s="70">
        <f t="shared" si="17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6"/>
        <v>20640</v>
      </c>
      <c r="G98" s="32">
        <v>20640</v>
      </c>
      <c r="H98" s="25"/>
      <c r="I98" s="46"/>
      <c r="J98" s="68"/>
      <c r="K98" s="52">
        <f t="shared" si="19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8"/>
        <v>20640</v>
      </c>
      <c r="Y98" s="70">
        <f t="shared" si="17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6"/>
        <v>250000</v>
      </c>
      <c r="G99" s="32">
        <v>250000</v>
      </c>
      <c r="H99" s="25"/>
      <c r="I99" s="46"/>
      <c r="J99" s="68"/>
      <c r="K99" s="52">
        <f t="shared" si="19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8"/>
        <v>250000</v>
      </c>
      <c r="Y99" s="70">
        <f t="shared" si="17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6"/>
        <v>2050000</v>
      </c>
      <c r="G100" s="32">
        <f>50000+2000000</f>
        <v>2050000</v>
      </c>
      <c r="H100" s="25"/>
      <c r="I100" s="46"/>
      <c r="J100" s="68"/>
      <c r="K100" s="52">
        <f t="shared" si="19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8"/>
        <v>2050000</v>
      </c>
      <c r="Y100" s="70">
        <f t="shared" si="17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151269823.21</v>
      </c>
      <c r="I101" s="44">
        <f>H101/D101*100</f>
        <v>62.407366145710405</v>
      </c>
      <c r="J101" s="44">
        <f>H101/(L101+M101+N101+O101+P101+Q101+R101+S101+T101)*100</f>
        <v>80.92238639300575</v>
      </c>
      <c r="K101" s="52">
        <f t="shared" si="19"/>
        <v>35662161.80999997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45593908.06</v>
      </c>
      <c r="T101" s="20">
        <f t="shared" si="21"/>
        <v>20671941.64</v>
      </c>
      <c r="U101" s="20">
        <f t="shared" si="21"/>
        <v>24420517.43</v>
      </c>
      <c r="V101" s="20">
        <f t="shared" si="21"/>
        <v>16158003.759999998</v>
      </c>
      <c r="W101" s="20">
        <f t="shared" si="21"/>
        <v>14880468.69</v>
      </c>
      <c r="X101" s="20">
        <f t="shared" si="21"/>
        <v>242390974.89999998</v>
      </c>
      <c r="Y101" s="70">
        <f t="shared" si="17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7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7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2016-09-13T12:49:29Z</dcterms:modified>
  <cp:category/>
  <cp:version/>
  <cp:contentType/>
  <cp:contentStatus/>
</cp:coreProperties>
</file>